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60" windowWidth="20100" windowHeight="807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B14" i="1"/>
  <c r="B15"/>
  <c r="B7"/>
  <c r="B12"/>
  <c r="B13"/>
  <c r="B11"/>
  <c r="B10"/>
  <c r="B16"/>
  <c r="B17"/>
  <c r="B18"/>
</calcChain>
</file>

<file path=xl/sharedStrings.xml><?xml version="1.0" encoding="utf-8"?>
<sst xmlns="http://schemas.openxmlformats.org/spreadsheetml/2006/main" count="19" uniqueCount="19">
  <si>
    <t>高さH（指定値）[m]</t>
    <rPh sb="0" eb="1">
      <t>タカ</t>
    </rPh>
    <rPh sb="4" eb="6">
      <t>シテイ</t>
    </rPh>
    <rPh sb="6" eb="7">
      <t>アタイ</t>
    </rPh>
    <phoneticPr fontId="1"/>
  </si>
  <si>
    <t>出力電力Po（指定値）［W]</t>
    <rPh sb="0" eb="2">
      <t>シュツリョク</t>
    </rPh>
    <rPh sb="2" eb="4">
      <t>デンリョク</t>
    </rPh>
    <rPh sb="7" eb="9">
      <t>シテイ</t>
    </rPh>
    <rPh sb="9" eb="10">
      <t>アタイ</t>
    </rPh>
    <phoneticPr fontId="1"/>
  </si>
  <si>
    <t>波長λ（指定値）[m]</t>
    <rPh sb="0" eb="2">
      <t>ハチョウ</t>
    </rPh>
    <rPh sb="4" eb="6">
      <t>シテイ</t>
    </rPh>
    <rPh sb="6" eb="7">
      <t>アタイ</t>
    </rPh>
    <phoneticPr fontId="1"/>
  </si>
  <si>
    <t>接地抵抗Rloss（指定値）[Ω]</t>
    <rPh sb="0" eb="2">
      <t>セッチ</t>
    </rPh>
    <rPh sb="2" eb="4">
      <t>テイコウ</t>
    </rPh>
    <rPh sb="10" eb="12">
      <t>シテイ</t>
    </rPh>
    <rPh sb="12" eb="13">
      <t>アタイ</t>
    </rPh>
    <phoneticPr fontId="1"/>
  </si>
  <si>
    <t>利得Gi（定数値）</t>
    <rPh sb="0" eb="2">
      <t>リトク</t>
    </rPh>
    <rPh sb="5" eb="7">
      <t>テイスウ</t>
    </rPh>
    <rPh sb="7" eb="8">
      <t>アタイ</t>
    </rPh>
    <rPh sb="8" eb="9">
      <t>テイチ</t>
    </rPh>
    <phoneticPr fontId="1"/>
  </si>
  <si>
    <t>備考　この計算式は，総務省から提示された式にコイル抵抗Rcoil要素を加えている。TNX　JH1GVY</t>
    <rPh sb="0" eb="2">
      <t>ビコウ</t>
    </rPh>
    <rPh sb="5" eb="7">
      <t>ケイサン</t>
    </rPh>
    <rPh sb="7" eb="8">
      <t>シキ</t>
    </rPh>
    <rPh sb="10" eb="13">
      <t>ソウムショウ</t>
    </rPh>
    <rPh sb="15" eb="17">
      <t>テイジ</t>
    </rPh>
    <rPh sb="20" eb="21">
      <t>シキ</t>
    </rPh>
    <rPh sb="25" eb="27">
      <t>テイコウ</t>
    </rPh>
    <rPh sb="32" eb="34">
      <t>ヨウソ</t>
    </rPh>
    <rPh sb="35" eb="36">
      <t>クワ</t>
    </rPh>
    <phoneticPr fontId="1"/>
  </si>
  <si>
    <t>コイル抵抗Rcoil(指定値)[Ω]</t>
    <rPh sb="3" eb="5">
      <t>テイコウ</t>
    </rPh>
    <rPh sb="11" eb="13">
      <t>シテイ</t>
    </rPh>
    <rPh sb="13" eb="14">
      <t>アタイ</t>
    </rPh>
    <phoneticPr fontId="1"/>
  </si>
  <si>
    <t>水平長L（指定値）[m]</t>
    <rPh sb="0" eb="2">
      <t>スイヘイ</t>
    </rPh>
    <rPh sb="2" eb="3">
      <t>チョウ</t>
    </rPh>
    <rPh sb="5" eb="7">
      <t>シテイ</t>
    </rPh>
    <rPh sb="7" eb="8">
      <t>アタイ</t>
    </rPh>
    <phoneticPr fontId="1"/>
  </si>
  <si>
    <t>整合トランスインピーダンスZo（指定値）[Ω]</t>
    <rPh sb="0" eb="2">
      <t>セイゴウ</t>
    </rPh>
    <rPh sb="16" eb="18">
      <t>シテイ</t>
    </rPh>
    <rPh sb="18" eb="19">
      <t>アタイ</t>
    </rPh>
    <rPh sb="19" eb="20">
      <t>テイチ</t>
    </rPh>
    <phoneticPr fontId="1"/>
  </si>
  <si>
    <t>放射抵抗Rin（計算値）[Ω] = 10*(2*PI()/B1*B2)^2</t>
    <rPh sb="0" eb="2">
      <t>ホウシャ</t>
    </rPh>
    <rPh sb="2" eb="4">
      <t>テイコウ</t>
    </rPh>
    <rPh sb="8" eb="10">
      <t>ケイサン</t>
    </rPh>
    <rPh sb="10" eb="11">
      <t>アタイ</t>
    </rPh>
    <phoneticPr fontId="1"/>
  </si>
  <si>
    <t>電力換算係数p (計算値）  ＝ IF(AND(B3=0,B2&gt;0),1,IF(AND(B2/2&lt;B3,B3&lt;=2*B2),2,IF(2*B2&lt;B3,4,1)))</t>
    <rPh sb="0" eb="2">
      <t>デンリョク</t>
    </rPh>
    <rPh sb="2" eb="4">
      <t>カンザン</t>
    </rPh>
    <rPh sb="4" eb="6">
      <t>ケイスウ</t>
    </rPh>
    <rPh sb="9" eb="12">
      <t>ケイサンチ</t>
    </rPh>
    <phoneticPr fontId="1"/>
  </si>
  <si>
    <t>接地抵抗とコイル抵抗との合計（計算値）［Ω］</t>
    <rPh sb="0" eb="2">
      <t>セッチ</t>
    </rPh>
    <rPh sb="2" eb="4">
      <t>テイコウ</t>
    </rPh>
    <rPh sb="8" eb="10">
      <t>テイコウ</t>
    </rPh>
    <rPh sb="12" eb="14">
      <t>ゴウケイ</t>
    </rPh>
    <rPh sb="15" eb="18">
      <t>ケイサンチ</t>
    </rPh>
    <phoneticPr fontId="1"/>
  </si>
  <si>
    <t>反射係数Γin（計算値）     = ((B1１+B7)-B８)/((B1１+B7)+B８)</t>
    <rPh sb="0" eb="2">
      <t>ハンシャ</t>
    </rPh>
    <rPh sb="2" eb="4">
      <t>ケイスウ</t>
    </rPh>
    <rPh sb="8" eb="10">
      <t>ケイサン</t>
    </rPh>
    <rPh sb="10" eb="11">
      <t>アタイ</t>
    </rPh>
    <phoneticPr fontId="1"/>
  </si>
  <si>
    <t>等価等方輻射電力EIRP（計算値）[W] = (B1１/(B７+B1１))*B９*(1-ABS(B1２)^2)*B4*B１０</t>
    <rPh sb="0" eb="2">
      <t>トウカ</t>
    </rPh>
    <rPh sb="2" eb="4">
      <t>トウホウ</t>
    </rPh>
    <rPh sb="4" eb="6">
      <t>フクシャ</t>
    </rPh>
    <rPh sb="6" eb="8">
      <t>デンリョク</t>
    </rPh>
    <rPh sb="13" eb="15">
      <t>ケイサン</t>
    </rPh>
    <rPh sb="15" eb="16">
      <t>アタイ</t>
    </rPh>
    <phoneticPr fontId="1"/>
  </si>
  <si>
    <t>参考　電圧定在波比VSWR(計算値)= (1+ABS(B12))/(1-ABS(B12))</t>
    <rPh sb="0" eb="2">
      <t>サンコウ</t>
    </rPh>
    <rPh sb="3" eb="5">
      <t>デンアツ</t>
    </rPh>
    <rPh sb="5" eb="8">
      <t>テイザイハ</t>
    </rPh>
    <rPh sb="8" eb="9">
      <t>ヒ</t>
    </rPh>
    <rPh sb="14" eb="17">
      <t>ケイサンチ</t>
    </rPh>
    <phoneticPr fontId="1"/>
  </si>
  <si>
    <t>参考　アンテナの自由空間容量Ca（計算値）[F]    = （B2+B3)*6E-12</t>
    <rPh sb="0" eb="2">
      <t>サンコウ</t>
    </rPh>
    <rPh sb="8" eb="10">
      <t>ジユウ</t>
    </rPh>
    <rPh sb="10" eb="12">
      <t>クウカン</t>
    </rPh>
    <rPh sb="12" eb="14">
      <t>ヨウリョウ</t>
    </rPh>
    <rPh sb="17" eb="20">
      <t>ケイサンチ</t>
    </rPh>
    <phoneticPr fontId="1"/>
  </si>
  <si>
    <t>参考　整合コイルのインダクタンスLc(計算値）［H] = 1/((2*PI()*300000E+3/B1)^2*B16)</t>
    <rPh sb="0" eb="2">
      <t>サンコウ</t>
    </rPh>
    <rPh sb="3" eb="5">
      <t>セイゴウ</t>
    </rPh>
    <rPh sb="19" eb="22">
      <t>ケイサンチ</t>
    </rPh>
    <phoneticPr fontId="1"/>
  </si>
  <si>
    <t>参考　アンテナ整合コイルの良さQ（計算値）        = （2*PI()*300000E+3/B1*B17)/B6</t>
    <rPh sb="0" eb="2">
      <t>サンコウ</t>
    </rPh>
    <rPh sb="7" eb="9">
      <t>セイゴウ</t>
    </rPh>
    <rPh sb="13" eb="14">
      <t>ヨ</t>
    </rPh>
    <rPh sb="17" eb="20">
      <t>ケイサンチ</t>
    </rPh>
    <phoneticPr fontId="1"/>
  </si>
  <si>
    <t>参考　接地電流Ei(計算値)[A]　 =SQRT(B4*(1-ABS(B12))/B7)</t>
    <rPh sb="0" eb="2">
      <t>サンコウ</t>
    </rPh>
    <rPh sb="3" eb="5">
      <t>セッチ</t>
    </rPh>
    <rPh sb="5" eb="7">
      <t>デンリュウ</t>
    </rPh>
    <rPh sb="10" eb="13">
      <t>ケイサンチ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</si>
</sst>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Normal="100" workbookViewId="0">
      <selection activeCell="B14" sqref="B14"/>
    </sheetView>
  </sheetViews>
  <sheetFormatPr defaultRowHeight="13.5"/>
  <cols>
    <col min="1" max="1" width="85.125" customWidth="1"/>
    <col min="2" max="2" width="10.25" customWidth="1"/>
    <col min="5" max="5" width="13.875" bestFit="1" customWidth="1"/>
    <col min="6" max="6" width="12.75" bestFit="1" customWidth="1"/>
  </cols>
  <sheetData>
    <row r="1" spans="1:2">
      <c r="A1" t="s">
        <v>2</v>
      </c>
      <c r="B1">
        <v>630</v>
      </c>
    </row>
    <row r="2" spans="1:2">
      <c r="A2" t="s">
        <v>0</v>
      </c>
      <c r="B2">
        <v>10</v>
      </c>
    </row>
    <row r="3" spans="1:2">
      <c r="A3" t="s">
        <v>7</v>
      </c>
      <c r="B3">
        <v>20</v>
      </c>
    </row>
    <row r="4" spans="1:2">
      <c r="A4" t="s">
        <v>1</v>
      </c>
      <c r="B4">
        <v>50</v>
      </c>
    </row>
    <row r="5" spans="1:2">
      <c r="A5" t="s">
        <v>3</v>
      </c>
      <c r="B5">
        <v>20</v>
      </c>
    </row>
    <row r="6" spans="1:2">
      <c r="A6" t="s">
        <v>6</v>
      </c>
      <c r="B6">
        <v>10</v>
      </c>
    </row>
    <row r="7" spans="1:2">
      <c r="A7" t="s">
        <v>11</v>
      </c>
      <c r="B7">
        <f>B5+B6</f>
        <v>30</v>
      </c>
    </row>
    <row r="8" spans="1:2">
      <c r="A8" t="s">
        <v>8</v>
      </c>
      <c r="B8">
        <v>29.6</v>
      </c>
    </row>
    <row r="9" spans="1:2">
      <c r="A9" t="s">
        <v>4</v>
      </c>
      <c r="B9">
        <v>3</v>
      </c>
    </row>
    <row r="10" spans="1:2">
      <c r="A10" t="s">
        <v>10</v>
      </c>
      <c r="B10">
        <f>IF(AND(B3=0,B2&gt;0),1,IF(AND(B2/2&lt;B3,B3&lt;=2*B2),2,IF(2*B2&lt;B3,4,1)))</f>
        <v>2</v>
      </c>
    </row>
    <row r="11" spans="1:2">
      <c r="A11" t="s">
        <v>9</v>
      </c>
      <c r="B11">
        <f>10*(2*PI()/B1*B2)^2</f>
        <v>9.9466912583415029E-2</v>
      </c>
    </row>
    <row r="12" spans="1:2">
      <c r="A12" t="s">
        <v>12</v>
      </c>
      <c r="B12">
        <f xml:space="preserve"> ((B11+B7)-B8)/((B11+B7)+B8)</f>
        <v>8.3663546496114145E-3</v>
      </c>
    </row>
    <row r="13" spans="1:2">
      <c r="A13" t="s">
        <v>13</v>
      </c>
      <c r="B13">
        <f>(B11/(B7+B11))*B9*(1-ABS(B12)^2)*B4*B10</f>
        <v>0.99131274248665147</v>
      </c>
    </row>
    <row r="14" spans="1:2">
      <c r="A14" t="s">
        <v>18</v>
      </c>
      <c r="B14">
        <f>SQRT(B4*(1-ABS(B12))/B7)</f>
        <v>1.2855826469934353</v>
      </c>
    </row>
    <row r="15" spans="1:2">
      <c r="A15" t="s">
        <v>14</v>
      </c>
      <c r="B15">
        <f>(1+ABS(B12))/(1-ABS(B12))</f>
        <v>1.0168738821818721</v>
      </c>
    </row>
    <row r="16" spans="1:2">
      <c r="A16" t="s">
        <v>15</v>
      </c>
      <c r="B16">
        <f>(B2+B3)*0.000000000006</f>
        <v>1.8E-10</v>
      </c>
    </row>
    <row r="17" spans="1:2">
      <c r="A17" t="s">
        <v>16</v>
      </c>
      <c r="B17">
        <f>1/((2*PI()*300000000/B1)^2*B16)</f>
        <v>6.2059224980931874E-4</v>
      </c>
    </row>
    <row r="18" spans="1:2">
      <c r="A18" t="s">
        <v>17</v>
      </c>
      <c r="B18">
        <f>(2*PI()*300000000/B1*B17)/B6</f>
        <v>185.68076694054452</v>
      </c>
    </row>
    <row r="19" spans="1:2">
      <c r="A19" t="s">
        <v>5</v>
      </c>
    </row>
  </sheetData>
  <phoneticPr fontId="1"/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2017-10-23T05:53:40Z</cp:lastPrinted>
  <dcterms:created xsi:type="dcterms:W3CDTF">2015-07-04T00:54:29Z</dcterms:created>
  <dcterms:modified xsi:type="dcterms:W3CDTF">2017-11-02T04:47:01Z</dcterms:modified>
</cp:coreProperties>
</file>